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626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'Sheet1'!$A$1:$D$52</definedName>
  </definedNames>
  <calcPr fullCalcOnLoad="1"/>
</workbook>
</file>

<file path=xl/sharedStrings.xml><?xml version="1.0" encoding="utf-8"?>
<sst xmlns="http://schemas.openxmlformats.org/spreadsheetml/2006/main" count="87" uniqueCount="37">
  <si>
    <t>1. Computation for Selling Price</t>
  </si>
  <si>
    <t>Manufacturer's Suggested Retail Price</t>
  </si>
  <si>
    <t>Distributor's Discount (30%of MSRP)</t>
  </si>
  <si>
    <t xml:space="preserve">   Direct Material Cost per Unit</t>
  </si>
  <si>
    <t>Variable Cost per Unit</t>
  </si>
  <si>
    <t>Selling Price per Unit</t>
  </si>
  <si>
    <t xml:space="preserve">   Direct Labor Cost per Unit</t>
  </si>
  <si>
    <t>Total</t>
  </si>
  <si>
    <t>Fixed Cost</t>
  </si>
  <si>
    <t>Contribution Margin per Unit</t>
  </si>
  <si>
    <t>Alternative A</t>
  </si>
  <si>
    <t xml:space="preserve">   Special Equipment for DCS</t>
  </si>
  <si>
    <t xml:space="preserve">   Increase in Other Fixed Costs</t>
  </si>
  <si>
    <t xml:space="preserve">   Marketing and Admin Expenses</t>
  </si>
  <si>
    <t>Breakeven Volume</t>
  </si>
  <si>
    <t>BEV  =  Fixed Cost / CM(in units)</t>
  </si>
  <si>
    <t>Alternative B</t>
  </si>
  <si>
    <t>Total Sales in Dollars</t>
  </si>
  <si>
    <t>Alternative C</t>
  </si>
  <si>
    <t>3. Expected Profit Margin Before Taxes</t>
  </si>
  <si>
    <t>Sales</t>
  </si>
  <si>
    <t>Contribution Margin</t>
  </si>
  <si>
    <t>Net Profit</t>
  </si>
  <si>
    <t>2. Computation for Break-even Volume</t>
  </si>
  <si>
    <t>x Demand</t>
  </si>
  <si>
    <t xml:space="preserve">   Direct Materials</t>
  </si>
  <si>
    <t xml:space="preserve">   Direct Labor</t>
  </si>
  <si>
    <t>Less: Variable Costs</t>
  </si>
  <si>
    <t>Less: Fixed Costs</t>
  </si>
  <si>
    <t xml:space="preserve">    Marketing &amp; Admin Expenses</t>
  </si>
  <si>
    <t xml:space="preserve">    Overhead &amp; Other Fixed Cost</t>
  </si>
  <si>
    <t xml:space="preserve">    Depreciation</t>
  </si>
  <si>
    <t>Net Profit Margin (before tax)</t>
  </si>
  <si>
    <t xml:space="preserve"> = Profit / Revenue</t>
  </si>
  <si>
    <t xml:space="preserve">Gross Profit Margin </t>
  </si>
  <si>
    <t>Note:</t>
  </si>
  <si>
    <t>Final Answer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</si>
</sst>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.000_);_(&quot;$&quot;* \(#,##0.000\);_(&quot;$&quot;* &quot;-&quot;??_);_(@_)"/>
    <numFmt numFmtId="166" formatCode="_(&quot;$&quot;* #,##0.000_);_(&quot;$&quot;* \(#,##0.000\);_(&quot;$&quot;* &quot;-&quot;???_);_(@_)"/>
    <numFmt numFmtId="167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44" fontId="34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44" applyNumberFormat="1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44" applyNumberFormat="1" applyFont="1" applyAlignment="1">
      <alignment horizontal="center" vertical="center"/>
    </xf>
    <xf numFmtId="44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2" fontId="0" fillId="0" borderId="0" xfId="44" applyNumberFormat="1" applyFont="1" applyAlignment="1">
      <alignment/>
    </xf>
    <xf numFmtId="1" fontId="0" fillId="0" borderId="0" xfId="44" applyNumberFormat="1" applyFont="1" applyAlignment="1">
      <alignment/>
    </xf>
    <xf numFmtId="167" fontId="0" fillId="0" borderId="0" xfId="44" applyNumberFormat="1" applyFont="1" applyAlignment="1">
      <alignment/>
    </xf>
    <xf numFmtId="0" fontId="36" fillId="0" borderId="0" xfId="44" applyNumberFormat="1" applyFont="1" applyAlignment="1">
      <alignment/>
    </xf>
    <xf numFmtId="0" fontId="36" fillId="0" borderId="0" xfId="0" applyNumberFormat="1" applyFont="1" applyAlignment="1">
      <alignment/>
    </xf>
    <xf numFmtId="167" fontId="0" fillId="0" borderId="0" xfId="0" applyNumberFormat="1" applyAlignment="1">
      <alignment/>
    </xf>
    <xf numFmtId="44" fontId="19" fillId="0" borderId="0" xfId="44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1" xfId="44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44" applyNumberFormat="1" applyFont="1" applyBorder="1" applyAlignment="1">
      <alignment/>
    </xf>
    <xf numFmtId="44" fontId="0" fillId="0" borderId="11" xfId="44" applyFont="1" applyBorder="1" applyAlignment="1">
      <alignment/>
    </xf>
    <xf numFmtId="165" fontId="36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43" fontId="36" fillId="0" borderId="11" xfId="42" applyFont="1" applyBorder="1" applyAlignment="1">
      <alignment/>
    </xf>
    <xf numFmtId="44" fontId="0" fillId="0" borderId="10" xfId="44" applyNumberFormat="1" applyFont="1" applyBorder="1" applyAlignment="1">
      <alignment/>
    </xf>
    <xf numFmtId="44" fontId="19" fillId="0" borderId="11" xfId="44" applyNumberFormat="1" applyFont="1" applyBorder="1" applyAlignment="1">
      <alignment/>
    </xf>
    <xf numFmtId="0" fontId="0" fillId="0" borderId="13" xfId="0" applyBorder="1" applyAlignment="1">
      <alignment/>
    </xf>
    <xf numFmtId="167" fontId="0" fillId="0" borderId="13" xfId="0" applyNumberFormat="1" applyBorder="1" applyAlignment="1">
      <alignment/>
    </xf>
    <xf numFmtId="0" fontId="36" fillId="0" borderId="11" xfId="44" applyNumberFormat="1" applyFont="1" applyBorder="1" applyAlignment="1">
      <alignment/>
    </xf>
    <xf numFmtId="0" fontId="36" fillId="0" borderId="11" xfId="0" applyNumberFormat="1" applyFont="1" applyBorder="1" applyAlignment="1">
      <alignment/>
    </xf>
    <xf numFmtId="44" fontId="36" fillId="0" borderId="14" xfId="44" applyFont="1" applyBorder="1" applyAlignment="1">
      <alignment horizontal="right"/>
    </xf>
    <xf numFmtId="15" fontId="0" fillId="0" borderId="0" xfId="0" applyNumberFormat="1" applyAlignment="1">
      <alignment/>
    </xf>
    <xf numFmtId="0" fontId="34" fillId="0" borderId="10" xfId="0" applyFont="1" applyBorder="1" applyAlignment="1">
      <alignment/>
    </xf>
    <xf numFmtId="44" fontId="34" fillId="0" borderId="0" xfId="44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60" zoomScaleNormal="94" zoomScalePageLayoutView="0" workbookViewId="0" topLeftCell="A1">
      <selection activeCell="D48" sqref="D48"/>
    </sheetView>
  </sheetViews>
  <sheetFormatPr defaultColWidth="9.140625" defaultRowHeight="15"/>
  <cols>
    <col min="1" max="1" width="34.140625" style="0" customWidth="1"/>
    <col min="2" max="2" width="17.57421875" style="6" customWidth="1"/>
    <col min="3" max="3" width="16.140625" style="4" customWidth="1"/>
    <col min="4" max="4" width="16.00390625" style="0" customWidth="1"/>
    <col min="5" max="5" width="14.7109375" style="0" bestFit="1" customWidth="1"/>
    <col min="6" max="7" width="14.421875" style="0" bestFit="1" customWidth="1"/>
    <col min="8" max="8" width="19.421875" style="0" customWidth="1"/>
    <col min="9" max="9" width="11.140625" style="0" bestFit="1" customWidth="1"/>
    <col min="10" max="10" width="12.7109375" style="0" bestFit="1" customWidth="1"/>
    <col min="11" max="12" width="13.8515625" style="0" bestFit="1" customWidth="1"/>
  </cols>
  <sheetData>
    <row r="1" ht="14.25">
      <c r="D1" s="42"/>
    </row>
    <row r="4" spans="1:3" ht="15" thickBot="1">
      <c r="A4" t="s">
        <v>35</v>
      </c>
      <c r="B4" s="41" t="s">
        <v>36</v>
      </c>
      <c r="C4" s="6"/>
    </row>
    <row r="5" ht="15" thickTop="1"/>
    <row r="6" spans="2:4" ht="14.25">
      <c r="B6" s="9" t="s">
        <v>10</v>
      </c>
      <c r="C6" s="8" t="s">
        <v>16</v>
      </c>
      <c r="D6" s="3" t="s">
        <v>18</v>
      </c>
    </row>
    <row r="7" spans="1:5" ht="14.25">
      <c r="A7" s="2" t="s">
        <v>0</v>
      </c>
      <c r="B7" s="7"/>
      <c r="C7" s="5"/>
      <c r="D7" s="2"/>
      <c r="E7" s="2"/>
    </row>
    <row r="9" spans="1:8" ht="14.25">
      <c r="A9" t="s">
        <v>1</v>
      </c>
      <c r="B9" s="15">
        <v>124.95</v>
      </c>
      <c r="C9" s="16">
        <v>99.95</v>
      </c>
      <c r="D9" s="1">
        <v>74.95</v>
      </c>
      <c r="G9" s="4"/>
      <c r="H9" s="25"/>
    </row>
    <row r="10" spans="1:4" ht="14.25">
      <c r="A10" t="s">
        <v>2</v>
      </c>
      <c r="B10" s="15">
        <f>B9*0.3</f>
        <v>37.485</v>
      </c>
      <c r="C10" s="15">
        <f>C9*0.3</f>
        <v>29.985</v>
      </c>
      <c r="D10" s="15">
        <f>D9*0.3</f>
        <v>22.485</v>
      </c>
    </row>
    <row r="11" spans="1:4" ht="15" thickBot="1">
      <c r="A11" s="43" t="s">
        <v>5</v>
      </c>
      <c r="B11" s="31">
        <f>B9-B10</f>
        <v>87.465</v>
      </c>
      <c r="C11" s="31">
        <f>C9-C10</f>
        <v>69.965</v>
      </c>
      <c r="D11" s="31">
        <f>D9-D10</f>
        <v>52.465</v>
      </c>
    </row>
    <row r="12" spans="2:4" ht="15" thickTop="1">
      <c r="B12" s="15"/>
      <c r="C12" s="15"/>
      <c r="D12" s="15"/>
    </row>
    <row r="13" spans="1:9" ht="14.25">
      <c r="A13" s="28" t="s">
        <v>24</v>
      </c>
      <c r="B13" s="29">
        <v>25000</v>
      </c>
      <c r="C13" s="29">
        <v>37500</v>
      </c>
      <c r="D13" s="29">
        <v>55000</v>
      </c>
      <c r="G13" s="24"/>
      <c r="H13" s="24"/>
      <c r="I13" s="24"/>
    </row>
    <row r="14" spans="1:4" ht="15" thickBot="1">
      <c r="A14" t="s">
        <v>17</v>
      </c>
      <c r="B14" s="30">
        <f>B11*B13</f>
        <v>2186625</v>
      </c>
      <c r="C14" s="30">
        <f>C11*C13</f>
        <v>2623687.5</v>
      </c>
      <c r="D14" s="30">
        <f>D11*D13</f>
        <v>2885575</v>
      </c>
    </row>
    <row r="15" ht="15" thickTop="1"/>
    <row r="16" spans="1:8" ht="14.25">
      <c r="A16" t="s">
        <v>23</v>
      </c>
      <c r="G16" s="25"/>
      <c r="H16" s="25"/>
    </row>
    <row r="18" ht="14.25">
      <c r="A18" s="3" t="s">
        <v>4</v>
      </c>
    </row>
    <row r="19" spans="1:4" ht="14.25">
      <c r="A19" t="s">
        <v>3</v>
      </c>
      <c r="B19" s="6">
        <v>24.5</v>
      </c>
      <c r="C19" s="6">
        <v>24.5</v>
      </c>
      <c r="D19" s="6">
        <v>24.5</v>
      </c>
    </row>
    <row r="20" spans="1:4" ht="14.25">
      <c r="A20" t="s">
        <v>6</v>
      </c>
      <c r="B20" s="6">
        <f>0.25*20.5</f>
        <v>5.125</v>
      </c>
      <c r="C20" s="6">
        <f>0.25*20.5</f>
        <v>5.125</v>
      </c>
      <c r="D20" s="6">
        <f>0.25*20.5</f>
        <v>5.125</v>
      </c>
    </row>
    <row r="21" spans="1:4" ht="15" thickBot="1">
      <c r="A21" s="32" t="s">
        <v>7</v>
      </c>
      <c r="B21" s="27">
        <f>B19+B20</f>
        <v>29.625</v>
      </c>
      <c r="C21" s="27">
        <f>C19+C20</f>
        <v>29.625</v>
      </c>
      <c r="D21" s="27">
        <f>D19+D20</f>
        <v>29.625</v>
      </c>
    </row>
    <row r="22" spans="2:3" ht="15" thickTop="1">
      <c r="B22" s="15"/>
      <c r="C22" s="6"/>
    </row>
    <row r="23" spans="1:4" ht="14.25">
      <c r="A23" t="s">
        <v>5</v>
      </c>
      <c r="B23" s="15">
        <f>B11</f>
        <v>87.465</v>
      </c>
      <c r="C23" s="15">
        <f>C11</f>
        <v>69.965</v>
      </c>
      <c r="D23" s="15">
        <f>D11</f>
        <v>52.465</v>
      </c>
    </row>
    <row r="24" spans="1:10" ht="14.25">
      <c r="A24" t="s">
        <v>4</v>
      </c>
      <c r="B24" s="15">
        <f>$B$21</f>
        <v>29.625</v>
      </c>
      <c r="C24" s="15">
        <f>$B$21</f>
        <v>29.625</v>
      </c>
      <c r="D24" s="15">
        <f>$B$21</f>
        <v>29.625</v>
      </c>
      <c r="J24" s="4"/>
    </row>
    <row r="25" spans="1:10" ht="15" thickBot="1">
      <c r="A25" s="26" t="s">
        <v>9</v>
      </c>
      <c r="B25" s="27">
        <f>B23-B24</f>
        <v>57.84</v>
      </c>
      <c r="C25" s="27">
        <f>C23-C24</f>
        <v>40.34</v>
      </c>
      <c r="D25" s="33">
        <f>D23-D24</f>
        <v>22.840000000000003</v>
      </c>
      <c r="J25" s="4"/>
    </row>
    <row r="26" ht="15" thickTop="1"/>
    <row r="27" spans="1:12" ht="14.25">
      <c r="A27" s="3" t="s">
        <v>8</v>
      </c>
      <c r="K27" s="25"/>
      <c r="L27" s="25"/>
    </row>
    <row r="28" spans="1:4" ht="14.25">
      <c r="A28" t="s">
        <v>11</v>
      </c>
      <c r="B28" s="6">
        <v>200000</v>
      </c>
      <c r="C28" s="6">
        <v>200000</v>
      </c>
      <c r="D28" s="6">
        <v>200000</v>
      </c>
    </row>
    <row r="29" spans="1:4" ht="14.25">
      <c r="A29" t="s">
        <v>12</v>
      </c>
      <c r="B29" s="6">
        <v>400000</v>
      </c>
      <c r="C29" s="6">
        <v>400000</v>
      </c>
      <c r="D29" s="6">
        <v>400000</v>
      </c>
    </row>
    <row r="30" spans="1:4" ht="14.25">
      <c r="A30" t="s">
        <v>13</v>
      </c>
      <c r="B30" s="6">
        <f>0.15*B23*B13</f>
        <v>327993.75</v>
      </c>
      <c r="C30" s="6">
        <f>0.15*C23*C13</f>
        <v>393553.125</v>
      </c>
      <c r="D30" s="6">
        <f>0.15*D23*D13</f>
        <v>432836.25</v>
      </c>
    </row>
    <row r="31" spans="1:4" ht="15" thickBot="1">
      <c r="A31" s="26" t="s">
        <v>7</v>
      </c>
      <c r="B31" s="30">
        <f>SUM(B28:B30)</f>
        <v>927993.75</v>
      </c>
      <c r="C31" s="30">
        <f>SUM(C28:C30)</f>
        <v>993553.125</v>
      </c>
      <c r="D31" s="30">
        <f>SUM(D28:D30)</f>
        <v>1032836.25</v>
      </c>
    </row>
    <row r="32" ht="15" thickTop="1"/>
    <row r="33" spans="1:4" ht="15" thickBot="1">
      <c r="A33" s="43" t="s">
        <v>14</v>
      </c>
      <c r="B33" s="34">
        <f>B31/B25</f>
        <v>16044.151970954355</v>
      </c>
      <c r="C33" s="34">
        <f>C31/C25</f>
        <v>24629.47756569162</v>
      </c>
      <c r="D33" s="34">
        <f>D31/D25</f>
        <v>45220.50131348511</v>
      </c>
    </row>
    <row r="34" ht="15" thickTop="1">
      <c r="A34" s="6" t="s">
        <v>15</v>
      </c>
    </row>
    <row r="36" ht="14.25">
      <c r="A36" t="s">
        <v>19</v>
      </c>
    </row>
    <row r="37" spans="2:5" ht="14.25">
      <c r="B37" s="44" t="s">
        <v>18</v>
      </c>
      <c r="C37" s="44"/>
      <c r="D37" s="45"/>
      <c r="E37" s="45"/>
    </row>
    <row r="38" spans="2:4" s="12" customFormat="1" ht="14.25">
      <c r="B38" s="13">
        <v>1993</v>
      </c>
      <c r="C38" s="12">
        <v>1994</v>
      </c>
      <c r="D38" s="13"/>
    </row>
    <row r="39" spans="1:5" ht="14.25">
      <c r="A39" t="s">
        <v>20</v>
      </c>
      <c r="B39" s="14">
        <f>D14</f>
        <v>2885575</v>
      </c>
      <c r="C39" s="4">
        <f>B39*1.2</f>
        <v>3462690</v>
      </c>
      <c r="D39" s="6"/>
      <c r="E39" s="4"/>
    </row>
    <row r="40" spans="1:5" ht="14.25">
      <c r="A40" t="s">
        <v>27</v>
      </c>
      <c r="B40" s="14"/>
      <c r="D40" s="4"/>
      <c r="E40" s="4"/>
    </row>
    <row r="41" spans="1:5" ht="14.25">
      <c r="A41" t="s">
        <v>25</v>
      </c>
      <c r="B41" s="14">
        <f>B19*D13</f>
        <v>1347500</v>
      </c>
      <c r="C41" s="4">
        <f>B41*1.2</f>
        <v>1617000</v>
      </c>
      <c r="D41" s="4"/>
      <c r="E41" s="4"/>
    </row>
    <row r="42" spans="1:5" ht="14.25">
      <c r="A42" t="s">
        <v>26</v>
      </c>
      <c r="B42" s="14">
        <f>B20*D13</f>
        <v>281875</v>
      </c>
      <c r="C42" s="4">
        <f>B42*1.2</f>
        <v>338250</v>
      </c>
      <c r="D42" s="4"/>
      <c r="E42" s="4"/>
    </row>
    <row r="43" spans="1:5" ht="14.25">
      <c r="A43" s="26" t="s">
        <v>21</v>
      </c>
      <c r="B43" s="35">
        <f>B39-B41-B42</f>
        <v>1256200</v>
      </c>
      <c r="C43" s="35">
        <f>C39-C41-C42</f>
        <v>1507440</v>
      </c>
      <c r="D43" s="4"/>
      <c r="E43" s="4"/>
    </row>
    <row r="44" spans="1:5" ht="14.25">
      <c r="A44" t="s">
        <v>28</v>
      </c>
      <c r="B44" s="14"/>
      <c r="D44" s="4"/>
      <c r="E44" s="4"/>
    </row>
    <row r="45" spans="1:5" ht="14.25">
      <c r="A45" t="s">
        <v>29</v>
      </c>
      <c r="B45" s="14">
        <v>432836.25</v>
      </c>
      <c r="C45" s="4">
        <f>0.15*D23*D13*1.2</f>
        <v>519403.5</v>
      </c>
      <c r="D45" s="4"/>
      <c r="E45" s="4"/>
    </row>
    <row r="46" spans="1:9" ht="14.25">
      <c r="A46" t="s">
        <v>30</v>
      </c>
      <c r="B46" s="14">
        <f>B29</f>
        <v>400000</v>
      </c>
      <c r="C46" s="14">
        <f>B29</f>
        <v>400000</v>
      </c>
      <c r="D46" s="14"/>
      <c r="E46" s="14"/>
      <c r="I46" s="1"/>
    </row>
    <row r="47" spans="1:9" ht="14.25">
      <c r="A47" t="s">
        <v>31</v>
      </c>
      <c r="B47" s="14">
        <v>20000</v>
      </c>
      <c r="C47" s="14">
        <v>20000</v>
      </c>
      <c r="D47" s="14"/>
      <c r="E47" s="14"/>
      <c r="I47" s="14"/>
    </row>
    <row r="48" spans="1:5" ht="15" thickBot="1">
      <c r="A48" s="26" t="s">
        <v>22</v>
      </c>
      <c r="B48" s="36">
        <f>B43-B45-B46-B47</f>
        <v>403363.75</v>
      </c>
      <c r="C48" s="36">
        <f>C43-C45-C46-C47</f>
        <v>568036.5</v>
      </c>
      <c r="D48" s="14"/>
      <c r="E48" s="14"/>
    </row>
    <row r="49" spans="2:5" ht="15" thickTop="1">
      <c r="B49" s="14"/>
      <c r="D49" s="4"/>
      <c r="E49" s="4"/>
    </row>
    <row r="50" spans="1:5" ht="14.25">
      <c r="A50" s="37" t="s">
        <v>34</v>
      </c>
      <c r="B50" s="38">
        <f>B43/B39</f>
        <v>0.4353378442771371</v>
      </c>
      <c r="C50" s="38">
        <f>C43/C39</f>
        <v>0.4353378442771371</v>
      </c>
      <c r="D50" s="22"/>
      <c r="E50" s="22"/>
    </row>
    <row r="51" spans="1:5" ht="15" thickBot="1">
      <c r="A51" s="3" t="s">
        <v>32</v>
      </c>
      <c r="B51" s="39">
        <f>B48/B39</f>
        <v>0.13978626443603095</v>
      </c>
      <c r="C51" s="40">
        <f>C48/C39</f>
        <v>0.16404486107621533</v>
      </c>
      <c r="D51" s="10"/>
      <c r="E51" s="10"/>
    </row>
    <row r="52" ht="15" thickTop="1">
      <c r="A52" t="s">
        <v>33</v>
      </c>
    </row>
    <row r="53" spans="2:7" ht="14.25">
      <c r="B53" s="10"/>
      <c r="C53" s="10"/>
      <c r="D53" s="10"/>
      <c r="E53" s="10"/>
      <c r="F53" s="11"/>
      <c r="G53" s="10"/>
    </row>
    <row r="54" spans="2:7" ht="14.25">
      <c r="B54" s="17"/>
      <c r="C54" s="17"/>
      <c r="D54" s="17"/>
      <c r="E54" s="17"/>
      <c r="F54" s="19"/>
      <c r="G54" s="17"/>
    </row>
    <row r="55" spans="2:7" ht="14.25">
      <c r="B55" s="14"/>
      <c r="C55" s="14"/>
      <c r="D55" s="14"/>
      <c r="E55" s="14"/>
      <c r="F55" s="14"/>
      <c r="G55" s="14"/>
    </row>
    <row r="56" spans="2:7" ht="14.25">
      <c r="B56" s="14"/>
      <c r="D56" s="4"/>
      <c r="E56" s="4"/>
      <c r="F56" s="4"/>
      <c r="G56" s="4"/>
    </row>
    <row r="57" spans="2:7" ht="14.25">
      <c r="B57" s="14"/>
      <c r="D57" s="4"/>
      <c r="E57" s="4"/>
      <c r="F57" s="4"/>
      <c r="G57" s="4"/>
    </row>
    <row r="58" spans="2:7" ht="14.25">
      <c r="B58" s="14"/>
      <c r="D58" s="4"/>
      <c r="E58" s="4"/>
      <c r="F58" s="4"/>
      <c r="G58" s="4"/>
    </row>
    <row r="59" spans="2:7" ht="14.25">
      <c r="B59" s="14"/>
      <c r="D59" s="4"/>
      <c r="E59" s="4"/>
      <c r="F59" s="4"/>
      <c r="G59" s="4"/>
    </row>
    <row r="60" spans="2:7" ht="14.25">
      <c r="B60" s="14"/>
      <c r="D60" s="4"/>
      <c r="E60" s="4"/>
      <c r="F60" s="4"/>
      <c r="G60" s="4"/>
    </row>
    <row r="61" spans="2:7" ht="14.25">
      <c r="B61" s="14"/>
      <c r="D61" s="4"/>
      <c r="E61" s="4"/>
      <c r="F61" s="4"/>
      <c r="G61" s="4"/>
    </row>
    <row r="62" spans="2:7" ht="14.25">
      <c r="B62" s="14"/>
      <c r="D62" s="4"/>
      <c r="E62" s="4"/>
      <c r="F62" s="4"/>
      <c r="G62" s="4"/>
    </row>
    <row r="63" spans="2:7" ht="14.25">
      <c r="B63" s="14"/>
      <c r="D63" s="4"/>
      <c r="E63" s="4"/>
      <c r="F63" s="4"/>
      <c r="G63" s="4"/>
    </row>
    <row r="64" spans="2:7" ht="14.25">
      <c r="B64" s="14"/>
      <c r="D64" s="4"/>
      <c r="E64" s="4"/>
      <c r="F64" s="4"/>
      <c r="G64" s="4"/>
    </row>
    <row r="65" spans="2:7" ht="14.25">
      <c r="B65" s="14"/>
      <c r="D65" s="4"/>
      <c r="E65" s="4"/>
      <c r="F65" s="4"/>
      <c r="G65" s="4"/>
    </row>
    <row r="66" spans="2:7" ht="14.25">
      <c r="B66" s="14"/>
      <c r="D66" s="4"/>
      <c r="E66" s="4"/>
      <c r="F66" s="4"/>
      <c r="G66" s="4"/>
    </row>
    <row r="67" spans="2:7" ht="14.25">
      <c r="B67" s="14"/>
      <c r="D67" s="4"/>
      <c r="E67" s="4"/>
      <c r="F67" s="4"/>
      <c r="G67" s="4"/>
    </row>
    <row r="68" spans="2:7" ht="14.25">
      <c r="B68" s="14"/>
      <c r="D68" s="4"/>
      <c r="E68" s="4"/>
      <c r="F68" s="4"/>
      <c r="G68" s="4"/>
    </row>
    <row r="69" spans="2:7" ht="14.25">
      <c r="B69" s="14"/>
      <c r="D69" s="4"/>
      <c r="E69" s="4"/>
      <c r="F69" s="4"/>
      <c r="G69" s="4"/>
    </row>
    <row r="70" spans="2:7" ht="14.25">
      <c r="B70" s="14"/>
      <c r="D70" s="4"/>
      <c r="E70" s="4"/>
      <c r="F70" s="4"/>
      <c r="G70" s="4"/>
    </row>
    <row r="71" spans="2:7" ht="14.25">
      <c r="B71" s="14"/>
      <c r="D71" s="4"/>
      <c r="E71" s="4"/>
      <c r="F71" s="4"/>
      <c r="G71" s="4"/>
    </row>
    <row r="72" spans="2:7" ht="14.25">
      <c r="B72" s="14"/>
      <c r="D72" s="4"/>
      <c r="E72" s="4"/>
      <c r="F72" s="4"/>
      <c r="G72" s="4"/>
    </row>
    <row r="73" spans="2:7" ht="14.25">
      <c r="B73" s="14"/>
      <c r="D73" s="4"/>
      <c r="E73" s="4"/>
      <c r="F73" s="4"/>
      <c r="G73" s="4"/>
    </row>
    <row r="74" spans="2:7" ht="14.25">
      <c r="B74" s="14"/>
      <c r="D74" s="4"/>
      <c r="E74" s="4"/>
      <c r="F74" s="4"/>
      <c r="G74" s="4"/>
    </row>
    <row r="75" spans="2:7" ht="14.25">
      <c r="B75" s="14"/>
      <c r="D75" s="4"/>
      <c r="E75" s="4"/>
      <c r="F75" s="4"/>
      <c r="G75" s="4"/>
    </row>
    <row r="76" spans="2:7" ht="14.25">
      <c r="B76" s="14"/>
      <c r="D76" s="4"/>
      <c r="E76" s="4"/>
      <c r="F76" s="4"/>
      <c r="G76" s="4"/>
    </row>
    <row r="77" spans="2:7" ht="14.25">
      <c r="B77" s="14"/>
      <c r="D77" s="4"/>
      <c r="E77" s="4"/>
      <c r="F77" s="4"/>
      <c r="G77" s="4"/>
    </row>
    <row r="78" spans="2:7" ht="14.25">
      <c r="B78" s="14"/>
      <c r="D78" s="4"/>
      <c r="E78" s="4"/>
      <c r="F78" s="4"/>
      <c r="G78" s="4"/>
    </row>
    <row r="79" spans="2:7" ht="14.25">
      <c r="B79" s="14"/>
      <c r="D79" s="4"/>
      <c r="E79" s="4"/>
      <c r="F79" s="4"/>
      <c r="G79" s="4"/>
    </row>
    <row r="80" spans="2:7" ht="14.25">
      <c r="B80" s="14"/>
      <c r="D80" s="4"/>
      <c r="E80" s="4"/>
      <c r="F80" s="4"/>
      <c r="G80" s="4"/>
    </row>
    <row r="81" spans="2:7" ht="14.25">
      <c r="B81" s="14"/>
      <c r="D81" s="4"/>
      <c r="E81" s="4"/>
      <c r="F81" s="4"/>
      <c r="G81" s="4"/>
    </row>
  </sheetData>
  <sheetProtection/>
  <mergeCells count="2">
    <mergeCell ref="B37:C37"/>
    <mergeCell ref="D37:E37"/>
  </mergeCells>
  <printOptions/>
  <pageMargins left="0.7" right="0.7" top="0.75" bottom="0.75" header="0.3" footer="0.3"/>
  <pageSetup horizontalDpi="600" verticalDpi="600" orientation="portrait" scale="8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2.28125" style="0" customWidth="1"/>
    <col min="2" max="2" width="14.421875" style="6" bestFit="1" customWidth="1"/>
    <col min="3" max="3" width="15.00390625" style="4" customWidth="1"/>
    <col min="4" max="5" width="14.7109375" style="0" bestFit="1" customWidth="1"/>
    <col min="6" max="7" width="14.421875" style="0" bestFit="1" customWidth="1"/>
    <col min="8" max="8" width="19.421875" style="0" customWidth="1"/>
    <col min="9" max="9" width="11.140625" style="0" bestFit="1" customWidth="1"/>
    <col min="10" max="10" width="12.7109375" style="0" bestFit="1" customWidth="1"/>
    <col min="11" max="12" width="13.8515625" style="0" bestFit="1" customWidth="1"/>
  </cols>
  <sheetData>
    <row r="2" ht="14.25">
      <c r="A2" s="3" t="s">
        <v>4</v>
      </c>
    </row>
    <row r="3" spans="1:3" ht="14.25">
      <c r="A3" t="s">
        <v>3</v>
      </c>
      <c r="B3" s="6">
        <v>24.5</v>
      </c>
      <c r="C3" s="6"/>
    </row>
    <row r="4" spans="1:3" ht="14.25">
      <c r="A4" t="s">
        <v>6</v>
      </c>
      <c r="B4" s="6">
        <f>0.25*20.5</f>
        <v>5.125</v>
      </c>
      <c r="C4" s="6"/>
    </row>
    <row r="5" spans="1:3" ht="14.25">
      <c r="A5" t="s">
        <v>7</v>
      </c>
      <c r="B5" s="15">
        <f>B3+B4</f>
        <v>29.625</v>
      </c>
      <c r="C5" s="6"/>
    </row>
    <row r="6" ht="14.25">
      <c r="C6" s="6"/>
    </row>
    <row r="7" ht="14.25">
      <c r="A7" s="3" t="s">
        <v>8</v>
      </c>
    </row>
    <row r="8" spans="1:2" ht="14.25">
      <c r="A8" t="s">
        <v>11</v>
      </c>
      <c r="B8" s="6">
        <v>200000</v>
      </c>
    </row>
    <row r="9" spans="1:2" ht="14.25">
      <c r="A9" t="s">
        <v>12</v>
      </c>
      <c r="B9" s="6">
        <v>400000</v>
      </c>
    </row>
    <row r="10" spans="1:2" ht="14.25">
      <c r="A10" t="s">
        <v>13</v>
      </c>
      <c r="B10" s="6">
        <f>0.15*87.47*25000</f>
        <v>328012.5</v>
      </c>
    </row>
    <row r="11" spans="1:2" ht="14.25">
      <c r="A11" t="s">
        <v>7</v>
      </c>
      <c r="B11" s="6">
        <f>SUM(B8:B10)</f>
        <v>928012.5</v>
      </c>
    </row>
    <row r="13" spans="2:4" ht="14.25">
      <c r="B13" s="9" t="s">
        <v>10</v>
      </c>
      <c r="C13" s="8" t="s">
        <v>16</v>
      </c>
      <c r="D13" s="3" t="s">
        <v>18</v>
      </c>
    </row>
    <row r="14" spans="1:5" ht="14.25">
      <c r="A14" s="2" t="s">
        <v>0</v>
      </c>
      <c r="B14" s="7"/>
      <c r="C14" s="5"/>
      <c r="D14" s="2"/>
      <c r="E14" s="2"/>
    </row>
    <row r="16" spans="1:8" ht="14.25">
      <c r="A16" t="s">
        <v>1</v>
      </c>
      <c r="B16" s="15">
        <v>124.95</v>
      </c>
      <c r="C16" s="16">
        <v>99.95</v>
      </c>
      <c r="D16" s="1">
        <v>74.95</v>
      </c>
      <c r="G16" s="4">
        <f>B18-C18</f>
        <v>17.5</v>
      </c>
      <c r="H16" s="25">
        <f>B18-D18</f>
        <v>35</v>
      </c>
    </row>
    <row r="17" spans="1:4" ht="14.25">
      <c r="A17" t="s">
        <v>2</v>
      </c>
      <c r="B17" s="15">
        <f>B16*0.3</f>
        <v>37.485</v>
      </c>
      <c r="C17" s="15">
        <f>C16*0.3</f>
        <v>29.985</v>
      </c>
      <c r="D17" s="15">
        <f>D16*0.3</f>
        <v>22.485</v>
      </c>
    </row>
    <row r="18" spans="1:4" ht="14.25">
      <c r="A18" t="s">
        <v>5</v>
      </c>
      <c r="B18" s="15">
        <f>B16-B17</f>
        <v>87.465</v>
      </c>
      <c r="C18" s="15">
        <f>C16-C17</f>
        <v>69.965</v>
      </c>
      <c r="D18" s="15">
        <f>D16-D17</f>
        <v>52.465</v>
      </c>
    </row>
    <row r="19" spans="2:4" ht="14.25">
      <c r="B19" s="15"/>
      <c r="C19" s="15"/>
      <c r="D19" s="15"/>
    </row>
    <row r="20" spans="1:9" ht="14.25">
      <c r="A20" t="s">
        <v>24</v>
      </c>
      <c r="B20" s="18">
        <v>25000</v>
      </c>
      <c r="C20" s="18">
        <v>37500</v>
      </c>
      <c r="D20" s="18">
        <v>55000</v>
      </c>
      <c r="G20" s="24">
        <f>C20-B20</f>
        <v>12500</v>
      </c>
      <c r="H20" s="24">
        <f>D20-B20</f>
        <v>30000</v>
      </c>
      <c r="I20" s="24"/>
    </row>
    <row r="21" spans="1:4" ht="14.25">
      <c r="A21" t="s">
        <v>17</v>
      </c>
      <c r="B21" s="6">
        <f>B18*B20</f>
        <v>2186625</v>
      </c>
      <c r="C21" s="6">
        <f>C18*C20</f>
        <v>2623687.5</v>
      </c>
      <c r="D21" s="6">
        <f>D18*D20</f>
        <v>2885575</v>
      </c>
    </row>
    <row r="23" spans="1:8" ht="14.25">
      <c r="A23" t="s">
        <v>23</v>
      </c>
      <c r="G23" s="25">
        <f>G20/G16</f>
        <v>714.2857142857143</v>
      </c>
      <c r="H23" s="25">
        <f>H20/H16</f>
        <v>857.1428571428571</v>
      </c>
    </row>
    <row r="25" spans="1:4" ht="14.25">
      <c r="A25" t="s">
        <v>5</v>
      </c>
      <c r="B25" s="15">
        <f>B18</f>
        <v>87.465</v>
      </c>
      <c r="C25" s="15">
        <f>C18</f>
        <v>69.965</v>
      </c>
      <c r="D25" s="15">
        <f>D18</f>
        <v>52.465</v>
      </c>
    </row>
    <row r="26" spans="1:13" ht="14.25">
      <c r="A26" t="s">
        <v>4</v>
      </c>
      <c r="B26" s="15">
        <f>$B$5</f>
        <v>29.625</v>
      </c>
      <c r="C26" s="15">
        <f>$B$5</f>
        <v>29.625</v>
      </c>
      <c r="D26" s="15">
        <f>$B$5</f>
        <v>29.625</v>
      </c>
      <c r="F26">
        <f>B27/B25</f>
        <v>0.661293088664037</v>
      </c>
      <c r="G26">
        <f>C27/C25</f>
        <v>0.5765740012863575</v>
      </c>
      <c r="H26">
        <f>D27/D25</f>
        <v>0.4353378442771372</v>
      </c>
      <c r="J26" s="4">
        <f>B27-C27</f>
        <v>17.5</v>
      </c>
      <c r="K26">
        <f>C27*(C20-B20)</f>
        <v>504250.00000000006</v>
      </c>
      <c r="M26">
        <v>0.57</v>
      </c>
    </row>
    <row r="27" spans="1:10" ht="14.25">
      <c r="A27" t="s">
        <v>9</v>
      </c>
      <c r="B27" s="15">
        <f>B25-B26</f>
        <v>57.84</v>
      </c>
      <c r="C27" s="15">
        <f>C25-C26</f>
        <v>40.34</v>
      </c>
      <c r="D27" s="16">
        <f>D25-D26</f>
        <v>22.840000000000003</v>
      </c>
      <c r="J27" s="4">
        <f>J26*B20</f>
        <v>437500</v>
      </c>
    </row>
    <row r="29" spans="1:12" ht="14.25">
      <c r="A29" s="3" t="s">
        <v>8</v>
      </c>
      <c r="J29">
        <f>(B27-D27)*B20</f>
        <v>875000</v>
      </c>
      <c r="K29" s="25">
        <f>(D20-B20)*D27</f>
        <v>685200.0000000001</v>
      </c>
      <c r="L29" s="25">
        <f>J29-K29</f>
        <v>189799.99999999988</v>
      </c>
    </row>
    <row r="30" spans="1:4" ht="14.25">
      <c r="A30" t="s">
        <v>11</v>
      </c>
      <c r="B30" s="6">
        <v>200000</v>
      </c>
      <c r="C30" s="6">
        <v>200000</v>
      </c>
      <c r="D30" s="6">
        <v>200000</v>
      </c>
    </row>
    <row r="31" spans="1:4" ht="14.25">
      <c r="A31" t="s">
        <v>12</v>
      </c>
      <c r="B31" s="6">
        <v>400000</v>
      </c>
      <c r="C31" s="6">
        <v>400000</v>
      </c>
      <c r="D31" s="6">
        <v>400000</v>
      </c>
    </row>
    <row r="32" spans="1:4" ht="14.25">
      <c r="A32" t="s">
        <v>13</v>
      </c>
      <c r="B32" s="6">
        <f>0.15*B25*B20</f>
        <v>327993.75</v>
      </c>
      <c r="C32" s="6">
        <f>0.15*C25*C20</f>
        <v>393553.125</v>
      </c>
      <c r="D32" s="6">
        <f>0.15*D25*D20</f>
        <v>432836.25</v>
      </c>
    </row>
    <row r="33" spans="1:4" ht="14.25">
      <c r="A33" t="s">
        <v>7</v>
      </c>
      <c r="B33" s="6">
        <f>SUM(B30:B32)</f>
        <v>927993.75</v>
      </c>
      <c r="C33" s="6">
        <f>SUM(C30:C32)</f>
        <v>993553.125</v>
      </c>
      <c r="D33" s="6">
        <f>SUM(D30:D32)</f>
        <v>1032836.25</v>
      </c>
    </row>
    <row r="35" ht="14.25">
      <c r="A35" t="s">
        <v>14</v>
      </c>
    </row>
    <row r="36" spans="1:4" ht="14.25">
      <c r="A36" s="6" t="s">
        <v>15</v>
      </c>
      <c r="B36" s="11">
        <f>B11/B27</f>
        <v>16044.476141078838</v>
      </c>
      <c r="C36" s="10">
        <f>B11/C27</f>
        <v>23004.771938522557</v>
      </c>
      <c r="D36" s="10">
        <f>B11/D27</f>
        <v>40631.02014010507</v>
      </c>
    </row>
    <row r="39" spans="1:7" ht="14.25">
      <c r="A39" t="s">
        <v>19</v>
      </c>
      <c r="B39" s="45" t="s">
        <v>10</v>
      </c>
      <c r="C39" s="45"/>
      <c r="D39" s="45" t="s">
        <v>16</v>
      </c>
      <c r="E39" s="45"/>
      <c r="F39" s="44" t="s">
        <v>18</v>
      </c>
      <c r="G39" s="44"/>
    </row>
    <row r="40" spans="2:7" s="12" customFormat="1" ht="14.25">
      <c r="B40" s="13">
        <v>1993</v>
      </c>
      <c r="C40" s="12">
        <v>1994</v>
      </c>
      <c r="D40" s="13">
        <v>1993</v>
      </c>
      <c r="E40" s="12">
        <v>1994</v>
      </c>
      <c r="F40" s="13">
        <v>1993</v>
      </c>
      <c r="G40" s="12">
        <v>1994</v>
      </c>
    </row>
    <row r="41" spans="1:7" ht="14.25">
      <c r="A41" t="s">
        <v>20</v>
      </c>
      <c r="B41" s="4">
        <f>B21</f>
        <v>2186625</v>
      </c>
      <c r="C41" s="4">
        <f>B41*1.2</f>
        <v>2623950</v>
      </c>
      <c r="D41" s="6">
        <f>C21</f>
        <v>2623687.5</v>
      </c>
      <c r="E41" s="4">
        <f>D41*1.2</f>
        <v>3148425</v>
      </c>
      <c r="F41" s="14">
        <f>D21</f>
        <v>2885575</v>
      </c>
      <c r="G41" s="4">
        <f>F41*1.2</f>
        <v>3462690</v>
      </c>
    </row>
    <row r="42" spans="1:7" ht="14.25">
      <c r="A42" t="s">
        <v>27</v>
      </c>
      <c r="B42" s="4"/>
      <c r="D42" s="4"/>
      <c r="E42" s="4"/>
      <c r="F42" s="14"/>
      <c r="G42" s="4"/>
    </row>
    <row r="43" spans="1:7" ht="14.25">
      <c r="A43" t="s">
        <v>25</v>
      </c>
      <c r="B43" s="4">
        <f>B3*B20</f>
        <v>612500</v>
      </c>
      <c r="C43" s="4">
        <f>B43*1.2</f>
        <v>735000</v>
      </c>
      <c r="D43" s="4">
        <f>B3*C20</f>
        <v>918750</v>
      </c>
      <c r="E43" s="4">
        <f>D43*1.2</f>
        <v>1102500</v>
      </c>
      <c r="F43" s="14">
        <f>B3*D20</f>
        <v>1347500</v>
      </c>
      <c r="G43" s="4">
        <f>F43*1.2</f>
        <v>1617000</v>
      </c>
    </row>
    <row r="44" spans="1:7" ht="14.25">
      <c r="A44" t="s">
        <v>26</v>
      </c>
      <c r="B44" s="4">
        <f>B4*B20</f>
        <v>128125</v>
      </c>
      <c r="C44" s="4">
        <f>B44*1.2</f>
        <v>153750</v>
      </c>
      <c r="D44" s="4">
        <f>B4*C20</f>
        <v>192187.5</v>
      </c>
      <c r="E44" s="4">
        <f>D44*1.2</f>
        <v>230625</v>
      </c>
      <c r="F44" s="14">
        <f>B4*D20</f>
        <v>281875</v>
      </c>
      <c r="G44" s="4">
        <f>F44*1.2</f>
        <v>338250</v>
      </c>
    </row>
    <row r="45" spans="1:7" ht="14.25">
      <c r="A45" t="s">
        <v>21</v>
      </c>
      <c r="B45" s="4">
        <f aca="true" t="shared" si="0" ref="B45:G45">B41-B43-B44</f>
        <v>1446000</v>
      </c>
      <c r="C45" s="4">
        <f t="shared" si="0"/>
        <v>1735200</v>
      </c>
      <c r="D45" s="4">
        <f t="shared" si="0"/>
        <v>1512750</v>
      </c>
      <c r="E45" s="4">
        <f t="shared" si="0"/>
        <v>1815300</v>
      </c>
      <c r="F45" s="14">
        <f t="shared" si="0"/>
        <v>1256200</v>
      </c>
      <c r="G45" s="14">
        <f t="shared" si="0"/>
        <v>1507440</v>
      </c>
    </row>
    <row r="46" spans="1:7" ht="14.25">
      <c r="A46" t="s">
        <v>28</v>
      </c>
      <c r="B46" s="4"/>
      <c r="D46" s="4"/>
      <c r="E46" s="4"/>
      <c r="F46" s="14"/>
      <c r="G46" s="4"/>
    </row>
    <row r="47" spans="1:7" ht="14.25">
      <c r="A47" t="s">
        <v>29</v>
      </c>
      <c r="B47" s="4">
        <f>0.15*D25*D20</f>
        <v>432836.25</v>
      </c>
      <c r="C47" s="4">
        <f>0.15*D25*D20*1.2</f>
        <v>519403.5</v>
      </c>
      <c r="D47" s="4">
        <f>0.15*C25*C20</f>
        <v>393553.125</v>
      </c>
      <c r="E47" s="4">
        <f>0.15*C25*C20*1.2</f>
        <v>472263.75</v>
      </c>
      <c r="F47" s="14">
        <f>0.15*B25*B20</f>
        <v>327993.75</v>
      </c>
      <c r="G47" s="4">
        <f>0.15*B25*B20*1.2</f>
        <v>393592.5</v>
      </c>
    </row>
    <row r="48" spans="1:9" ht="14.25">
      <c r="A48" t="s">
        <v>30</v>
      </c>
      <c r="B48" s="14">
        <f aca="true" t="shared" si="1" ref="B48:G48">$B$9</f>
        <v>400000</v>
      </c>
      <c r="C48" s="14">
        <f t="shared" si="1"/>
        <v>400000</v>
      </c>
      <c r="D48" s="14">
        <f t="shared" si="1"/>
        <v>400000</v>
      </c>
      <c r="E48" s="14">
        <f t="shared" si="1"/>
        <v>400000</v>
      </c>
      <c r="F48" s="14">
        <f>$B$9</f>
        <v>400000</v>
      </c>
      <c r="G48" s="14">
        <f t="shared" si="1"/>
        <v>400000</v>
      </c>
      <c r="I48" s="1">
        <f>795796.5</f>
        <v>795796.5</v>
      </c>
    </row>
    <row r="49" spans="1:9" ht="14.25">
      <c r="A49" t="s">
        <v>31</v>
      </c>
      <c r="B49" s="14">
        <v>20000</v>
      </c>
      <c r="C49" s="14">
        <v>20000</v>
      </c>
      <c r="D49" s="14">
        <v>20000</v>
      </c>
      <c r="E49" s="14">
        <v>20000</v>
      </c>
      <c r="F49" s="14">
        <v>20000</v>
      </c>
      <c r="G49" s="14">
        <v>20000</v>
      </c>
      <c r="I49" s="14">
        <v>6</v>
      </c>
    </row>
    <row r="50" spans="1:7" ht="14.25">
      <c r="A50" t="s">
        <v>22</v>
      </c>
      <c r="B50" s="14">
        <f aca="true" t="shared" si="2" ref="B50:G50">B45-B47-B48-B49</f>
        <v>593163.75</v>
      </c>
      <c r="C50" s="14">
        <f t="shared" si="2"/>
        <v>795796.5</v>
      </c>
      <c r="D50" s="14">
        <f t="shared" si="2"/>
        <v>699196.875</v>
      </c>
      <c r="E50" s="14">
        <f t="shared" si="2"/>
        <v>923036.25</v>
      </c>
      <c r="F50" s="23">
        <f t="shared" si="2"/>
        <v>508206.25</v>
      </c>
      <c r="G50" s="23">
        <f t="shared" si="2"/>
        <v>693847.5</v>
      </c>
    </row>
    <row r="51" spans="2:7" ht="14.25">
      <c r="B51" s="4"/>
      <c r="D51" s="4"/>
      <c r="E51" s="4"/>
      <c r="F51" s="14"/>
      <c r="G51" s="4"/>
    </row>
    <row r="52" spans="1:7" ht="14.25">
      <c r="A52" t="s">
        <v>34</v>
      </c>
      <c r="B52" s="22">
        <f aca="true" t="shared" si="3" ref="B52:G52">B45/B41</f>
        <v>0.661293088664037</v>
      </c>
      <c r="C52" s="22">
        <f t="shared" si="3"/>
        <v>0.661293088664037</v>
      </c>
      <c r="D52" s="22">
        <f t="shared" si="3"/>
        <v>0.5765740012863575</v>
      </c>
      <c r="E52" s="22">
        <f t="shared" si="3"/>
        <v>0.5765740012863575</v>
      </c>
      <c r="F52" s="22">
        <f t="shared" si="3"/>
        <v>0.4353378442771371</v>
      </c>
      <c r="G52" s="22">
        <f t="shared" si="3"/>
        <v>0.4353378442771371</v>
      </c>
    </row>
    <row r="53" spans="1:7" ht="14.25">
      <c r="A53" t="s">
        <v>32</v>
      </c>
      <c r="B53" s="10">
        <f aca="true" t="shared" si="4" ref="B53:G53">B50/B41</f>
        <v>0.2712690790601955</v>
      </c>
      <c r="C53" s="10">
        <f t="shared" si="4"/>
        <v>0.30328188418224433</v>
      </c>
      <c r="D53" s="10">
        <f t="shared" si="4"/>
        <v>0.26649396126634745</v>
      </c>
      <c r="E53" s="10">
        <f t="shared" si="4"/>
        <v>0.29317396793634914</v>
      </c>
      <c r="F53" s="20">
        <f t="shared" si="4"/>
        <v>0.1761195775538671</v>
      </c>
      <c r="G53" s="21">
        <f t="shared" si="4"/>
        <v>0.20037817419405143</v>
      </c>
    </row>
    <row r="54" ht="14.25">
      <c r="A54" t="s">
        <v>33</v>
      </c>
    </row>
    <row r="55" spans="2:7" ht="14.25">
      <c r="B55" s="10"/>
      <c r="C55" s="10"/>
      <c r="D55" s="10"/>
      <c r="E55" s="10"/>
      <c r="F55" s="11"/>
      <c r="G55" s="10"/>
    </row>
    <row r="56" spans="2:7" ht="14.25">
      <c r="B56" s="17"/>
      <c r="C56" s="17"/>
      <c r="D56" s="17"/>
      <c r="E56" s="17"/>
      <c r="F56" s="19"/>
      <c r="G56" s="17"/>
    </row>
    <row r="57" spans="2:7" ht="14.25">
      <c r="B57" s="14"/>
      <c r="C57" s="14"/>
      <c r="D57" s="14"/>
      <c r="E57" s="14"/>
      <c r="F57" s="14"/>
      <c r="G57" s="14"/>
    </row>
    <row r="58" spans="2:7" ht="14.25">
      <c r="B58" s="14"/>
      <c r="D58" s="4"/>
      <c r="E58" s="4"/>
      <c r="F58" s="4"/>
      <c r="G58" s="4"/>
    </row>
    <row r="59" spans="2:7" ht="14.25">
      <c r="B59" s="14"/>
      <c r="D59" s="4"/>
      <c r="E59" s="4"/>
      <c r="F59" s="4"/>
      <c r="G59" s="4"/>
    </row>
    <row r="60" spans="2:7" ht="14.25">
      <c r="B60" s="14"/>
      <c r="D60" s="4"/>
      <c r="E60" s="4"/>
      <c r="F60" s="4"/>
      <c r="G60" s="4"/>
    </row>
    <row r="61" spans="2:7" ht="14.25">
      <c r="B61" s="14"/>
      <c r="D61" s="4"/>
      <c r="E61" s="4"/>
      <c r="F61" s="4"/>
      <c r="G61" s="4"/>
    </row>
    <row r="62" spans="2:7" ht="14.25">
      <c r="B62" s="14"/>
      <c r="D62" s="4"/>
      <c r="E62" s="4"/>
      <c r="F62" s="4"/>
      <c r="G62" s="4"/>
    </row>
    <row r="63" spans="2:7" ht="14.25">
      <c r="B63" s="14"/>
      <c r="D63" s="4"/>
      <c r="E63" s="4"/>
      <c r="F63" s="4"/>
      <c r="G63" s="4"/>
    </row>
    <row r="64" spans="2:7" ht="14.25">
      <c r="B64" s="14"/>
      <c r="D64" s="4"/>
      <c r="E64" s="4"/>
      <c r="F64" s="4"/>
      <c r="G64" s="4"/>
    </row>
    <row r="65" spans="2:7" ht="14.25">
      <c r="B65" s="14"/>
      <c r="D65" s="4"/>
      <c r="E65" s="4"/>
      <c r="F65" s="4"/>
      <c r="G65" s="4"/>
    </row>
    <row r="66" spans="2:7" ht="14.25">
      <c r="B66" s="14"/>
      <c r="D66" s="4"/>
      <c r="E66" s="4"/>
      <c r="F66" s="4"/>
      <c r="G66" s="4"/>
    </row>
    <row r="67" spans="2:7" ht="14.25">
      <c r="B67" s="14"/>
      <c r="D67" s="4"/>
      <c r="E67" s="4"/>
      <c r="F67" s="4"/>
      <c r="G67" s="4"/>
    </row>
    <row r="68" spans="2:7" ht="14.25">
      <c r="B68" s="14"/>
      <c r="D68" s="4"/>
      <c r="E68" s="4"/>
      <c r="F68" s="4"/>
      <c r="G68" s="4"/>
    </row>
    <row r="69" spans="2:7" ht="14.25">
      <c r="B69" s="14"/>
      <c r="D69" s="4"/>
      <c r="E69" s="4"/>
      <c r="F69" s="4"/>
      <c r="G69" s="4"/>
    </row>
    <row r="70" spans="2:7" ht="14.25">
      <c r="B70" s="14"/>
      <c r="D70" s="4"/>
      <c r="E70" s="4"/>
      <c r="F70" s="4"/>
      <c r="G70" s="4"/>
    </row>
    <row r="71" spans="2:7" ht="14.25">
      <c r="B71" s="14"/>
      <c r="D71" s="4"/>
      <c r="E71" s="4"/>
      <c r="F71" s="4"/>
      <c r="G71" s="4"/>
    </row>
    <row r="72" spans="2:7" ht="14.25">
      <c r="B72" s="14"/>
      <c r="D72" s="4"/>
      <c r="E72" s="4"/>
      <c r="F72" s="4"/>
      <c r="G72" s="4"/>
    </row>
    <row r="73" spans="2:7" ht="14.25">
      <c r="B73" s="14"/>
      <c r="D73" s="4"/>
      <c r="E73" s="4"/>
      <c r="F73" s="4"/>
      <c r="G73" s="4"/>
    </row>
    <row r="74" spans="2:7" ht="14.25">
      <c r="B74" s="14"/>
      <c r="D74" s="4"/>
      <c r="E74" s="4"/>
      <c r="F74" s="4"/>
      <c r="G74" s="4"/>
    </row>
    <row r="75" spans="2:7" ht="14.25">
      <c r="B75" s="14"/>
      <c r="D75" s="4"/>
      <c r="E75" s="4"/>
      <c r="F75" s="4"/>
      <c r="G75" s="4"/>
    </row>
    <row r="76" spans="2:7" ht="14.25">
      <c r="B76" s="14"/>
      <c r="D76" s="4"/>
      <c r="E76" s="4"/>
      <c r="F76" s="4"/>
      <c r="G76" s="4"/>
    </row>
    <row r="77" spans="2:7" ht="14.25">
      <c r="B77" s="14"/>
      <c r="D77" s="4"/>
      <c r="E77" s="4"/>
      <c r="F77" s="4"/>
      <c r="G77" s="4"/>
    </row>
    <row r="78" spans="2:7" ht="14.25">
      <c r="B78" s="14"/>
      <c r="D78" s="4"/>
      <c r="E78" s="4"/>
      <c r="F78" s="4"/>
      <c r="G78" s="4"/>
    </row>
    <row r="79" spans="2:7" ht="14.25">
      <c r="B79" s="14"/>
      <c r="D79" s="4"/>
      <c r="E79" s="4"/>
      <c r="F79" s="4"/>
      <c r="G79" s="4"/>
    </row>
    <row r="80" spans="2:7" ht="14.25">
      <c r="B80" s="14"/>
      <c r="D80" s="4"/>
      <c r="E80" s="4"/>
      <c r="F80" s="4"/>
      <c r="G80" s="4"/>
    </row>
    <row r="81" spans="2:7" ht="14.25">
      <c r="B81" s="14"/>
      <c r="D81" s="4"/>
      <c r="E81" s="4"/>
      <c r="F81" s="4"/>
      <c r="G81" s="4"/>
    </row>
    <row r="82" spans="2:7" ht="14.25">
      <c r="B82" s="14"/>
      <c r="D82" s="4"/>
      <c r="E82" s="4"/>
      <c r="F82" s="4"/>
      <c r="G82" s="4"/>
    </row>
    <row r="83" spans="2:7" ht="14.25">
      <c r="B83" s="14"/>
      <c r="D83" s="4"/>
      <c r="E83" s="4"/>
      <c r="F83" s="4"/>
      <c r="G83" s="4"/>
    </row>
  </sheetData>
  <sheetProtection/>
  <mergeCells count="3">
    <mergeCell ref="B39:C39"/>
    <mergeCell ref="D39:E39"/>
    <mergeCell ref="F39:G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</dc:creator>
  <cp:keywords/>
  <dc:description/>
  <cp:lastModifiedBy>Victoria</cp:lastModifiedBy>
  <cp:lastPrinted>2016-09-07T15:42:09Z</cp:lastPrinted>
  <dcterms:created xsi:type="dcterms:W3CDTF">2016-09-06T03:19:43Z</dcterms:created>
  <dcterms:modified xsi:type="dcterms:W3CDTF">2016-09-20T17:26:30Z</dcterms:modified>
  <cp:category/>
  <cp:version/>
  <cp:contentType/>
  <cp:contentStatus/>
</cp:coreProperties>
</file>